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47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2" i="1"/>
  <c r="N3" i="1"/>
  <c r="N4" i="1"/>
  <c r="N5" i="1"/>
  <c r="N6" i="1"/>
  <c r="N7" i="1"/>
  <c r="N8" i="1"/>
  <c r="N9" i="1"/>
  <c r="N10" i="1"/>
  <c r="N11" i="1"/>
  <c r="N12" i="1"/>
  <c r="N13" i="1"/>
  <c r="N2" i="1"/>
  <c r="B17" i="1"/>
  <c r="G2" i="1" l="1"/>
  <c r="B27" i="1"/>
  <c r="B21" i="1"/>
  <c r="B3" i="1" l="1"/>
  <c r="B4" i="1"/>
  <c r="B2" i="1"/>
  <c r="A5" i="1"/>
  <c r="A6" i="1" s="1"/>
  <c r="A7" i="1" s="1"/>
  <c r="A8" i="1" s="1"/>
  <c r="A9" i="1" s="1"/>
  <c r="A10" i="1" s="1"/>
  <c r="A11" i="1" s="1"/>
  <c r="A12" i="1" s="1"/>
  <c r="A13" i="1" s="1"/>
  <c r="B13" i="1" s="1"/>
  <c r="D13" i="1" s="1"/>
  <c r="F13" i="1" s="1"/>
  <c r="C4" i="1" l="1"/>
  <c r="G4" i="1" s="1"/>
  <c r="D4" i="1"/>
  <c r="F4" i="1" s="1"/>
  <c r="B5" i="1"/>
  <c r="C2" i="1"/>
  <c r="D2" i="1"/>
  <c r="F2" i="1" s="1"/>
  <c r="C3" i="1"/>
  <c r="G3" i="1" s="1"/>
  <c r="D3" i="1"/>
  <c r="C13" i="1"/>
  <c r="G13" i="1" s="1"/>
  <c r="B7" i="1"/>
  <c r="D7" i="1" s="1"/>
  <c r="F7" i="1" s="1"/>
  <c r="B6" i="1"/>
  <c r="D6" i="1" s="1"/>
  <c r="F6" i="1" s="1"/>
  <c r="B12" i="1"/>
  <c r="D12" i="1" s="1"/>
  <c r="F12" i="1" s="1"/>
  <c r="B11" i="1"/>
  <c r="D11" i="1" s="1"/>
  <c r="F11" i="1" s="1"/>
  <c r="B10" i="1"/>
  <c r="D10" i="1" s="1"/>
  <c r="F10" i="1" s="1"/>
  <c r="B9" i="1"/>
  <c r="D9" i="1" s="1"/>
  <c r="F9" i="1" s="1"/>
  <c r="B8" i="1"/>
  <c r="D8" i="1" s="1"/>
  <c r="F8" i="1" s="1"/>
  <c r="H3" i="1" l="1"/>
  <c r="I3" i="1"/>
  <c r="K3" i="1" s="1"/>
  <c r="J3" i="1"/>
  <c r="H2" i="1"/>
  <c r="I2" i="1"/>
  <c r="K2" i="1" s="1"/>
  <c r="L2" i="1" s="1"/>
  <c r="M2" i="1" s="1"/>
  <c r="J2" i="1"/>
  <c r="H13" i="1"/>
  <c r="I13" i="1"/>
  <c r="K13" i="1" s="1"/>
  <c r="L13" i="1" s="1"/>
  <c r="M13" i="1" s="1"/>
  <c r="J13" i="1"/>
  <c r="F3" i="1"/>
  <c r="E3" i="1"/>
  <c r="C5" i="1"/>
  <c r="G5" i="1" s="1"/>
  <c r="D5" i="1"/>
  <c r="F5" i="1" s="1"/>
  <c r="H4" i="1"/>
  <c r="I4" i="1"/>
  <c r="K4" i="1" s="1"/>
  <c r="L4" i="1" s="1"/>
  <c r="M4" i="1" s="1"/>
  <c r="J4" i="1"/>
  <c r="C7" i="1"/>
  <c r="G7" i="1" s="1"/>
  <c r="C9" i="1"/>
  <c r="G9" i="1" s="1"/>
  <c r="E2" i="1"/>
  <c r="C10" i="1"/>
  <c r="G10" i="1" s="1"/>
  <c r="C11" i="1"/>
  <c r="G11" i="1" s="1"/>
  <c r="E13" i="1"/>
  <c r="C12" i="1"/>
  <c r="G12" i="1" s="1"/>
  <c r="E4" i="1"/>
  <c r="C6" i="1"/>
  <c r="G6" i="1" s="1"/>
  <c r="C8" i="1"/>
  <c r="G8" i="1" s="1"/>
  <c r="L3" i="1" l="1"/>
  <c r="M3" i="1" s="1"/>
  <c r="E5" i="1"/>
  <c r="J12" i="1"/>
  <c r="H12" i="1"/>
  <c r="I12" i="1"/>
  <c r="K12" i="1" s="1"/>
  <c r="L12" i="1" s="1"/>
  <c r="M12" i="1" s="1"/>
  <c r="H5" i="1"/>
  <c r="I5" i="1"/>
  <c r="K5" i="1" s="1"/>
  <c r="L5" i="1" s="1"/>
  <c r="M5" i="1" s="1"/>
  <c r="J5" i="1"/>
  <c r="H11" i="1"/>
  <c r="I11" i="1"/>
  <c r="K11" i="1" s="1"/>
  <c r="L11" i="1" s="1"/>
  <c r="M11" i="1" s="1"/>
  <c r="J11" i="1"/>
  <c r="J10" i="1"/>
  <c r="H10" i="1"/>
  <c r="I10" i="1"/>
  <c r="K10" i="1" s="1"/>
  <c r="L10" i="1" s="1"/>
  <c r="M10" i="1" s="1"/>
  <c r="J8" i="1"/>
  <c r="H8" i="1"/>
  <c r="I8" i="1"/>
  <c r="K8" i="1" s="1"/>
  <c r="L8" i="1" s="1"/>
  <c r="M8" i="1" s="1"/>
  <c r="I6" i="1"/>
  <c r="K6" i="1" s="1"/>
  <c r="L6" i="1" s="1"/>
  <c r="M6" i="1" s="1"/>
  <c r="H6" i="1"/>
  <c r="J6" i="1"/>
  <c r="J9" i="1"/>
  <c r="H9" i="1"/>
  <c r="I9" i="1"/>
  <c r="K9" i="1" s="1"/>
  <c r="L9" i="1" s="1"/>
  <c r="M9" i="1" s="1"/>
  <c r="J7" i="1"/>
  <c r="H7" i="1"/>
  <c r="I7" i="1"/>
  <c r="K7" i="1" s="1"/>
  <c r="L7" i="1" s="1"/>
  <c r="M7" i="1" s="1"/>
  <c r="E7" i="1"/>
  <c r="E12" i="1"/>
  <c r="E10" i="1"/>
  <c r="E11" i="1"/>
  <c r="E8" i="1"/>
  <c r="E6" i="1"/>
  <c r="E9" i="1"/>
</calcChain>
</file>

<file path=xl/sharedStrings.xml><?xml version="1.0" encoding="utf-8"?>
<sst xmlns="http://schemas.openxmlformats.org/spreadsheetml/2006/main" count="26" uniqueCount="26">
  <si>
    <t>Drag (N)</t>
  </si>
  <si>
    <t>Drag Power (W)</t>
  </si>
  <si>
    <t>Velocity (mph)</t>
  </si>
  <si>
    <t>Velocity (m/s)</t>
  </si>
  <si>
    <t>Wheel RPM</t>
  </si>
  <si>
    <t>Wheel diameter (mm)</t>
  </si>
  <si>
    <t>Motor gearing (higher=faster motor)</t>
  </si>
  <si>
    <t>Motor max RPM</t>
  </si>
  <si>
    <t>Drag coefficient (kg/m)</t>
  </si>
  <si>
    <t>Friction coefficient (kg/m)</t>
  </si>
  <si>
    <t>Motor max power (W)</t>
  </si>
  <si>
    <t>Number of motors</t>
  </si>
  <si>
    <t>Wheel Torque (N*m)</t>
  </si>
  <si>
    <t>Motor RPM</t>
  </si>
  <si>
    <t>Motor Actual Torque (N*m)</t>
  </si>
  <si>
    <t>Motor Estimated Power (W)</t>
  </si>
  <si>
    <t>Motor RPM as Fraction</t>
  </si>
  <si>
    <t>Total Actual Torque (N*m)</t>
  </si>
  <si>
    <t>Total mass (kg)</t>
  </si>
  <si>
    <t>Acceleration (m/s^2)</t>
  </si>
  <si>
    <t>Acceleration (mph/s)</t>
  </si>
  <si>
    <t>*Assuming max power output at 50% of max RPM</t>
  </si>
  <si>
    <t>Motor 50% max torque (N*m)</t>
  </si>
  <si>
    <t>Battery capacity (W*s)</t>
  </si>
  <si>
    <t>Ride Time (h)</t>
  </si>
  <si>
    <t>Ride Distance (miles)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</si>
</sst>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/>
  </sheetViews>
  <sheetFormatPr defaultRowHeight="15" x14ac:dyDescent="0.25"/>
  <cols>
    <col min="1" max="1" width="33.85546875" bestFit="1" customWidth="1"/>
    <col min="2" max="2" width="14.28515625" customWidth="1"/>
    <col min="3" max="3" width="12" bestFit="1" customWidth="1"/>
    <col min="5" max="5" width="15" bestFit="1" customWidth="1"/>
    <col min="6" max="6" width="20.7109375" bestFit="1" customWidth="1"/>
    <col min="7" max="7" width="16.42578125" bestFit="1" customWidth="1"/>
    <col min="8" max="8" width="21" bestFit="1" customWidth="1"/>
    <col min="9" max="9" width="25.140625" customWidth="1"/>
    <col min="10" max="10" width="25.85546875" bestFit="1" customWidth="1"/>
    <col min="11" max="11" width="24.5703125" bestFit="1" customWidth="1"/>
    <col min="12" max="12" width="19.7109375" bestFit="1" customWidth="1"/>
    <col min="13" max="13" width="20" bestFit="1" customWidth="1"/>
    <col min="14" max="14" width="12.5703125" bestFit="1" customWidth="1"/>
    <col min="15" max="15" width="20" bestFit="1" customWidth="1"/>
  </cols>
  <sheetData>
    <row r="1" spans="1:15" x14ac:dyDescent="0.25">
      <c r="A1" t="s">
        <v>2</v>
      </c>
      <c r="B1" t="s">
        <v>3</v>
      </c>
      <c r="C1" t="s">
        <v>4</v>
      </c>
      <c r="D1" t="s">
        <v>0</v>
      </c>
      <c r="E1" t="s">
        <v>1</v>
      </c>
      <c r="F1" t="s">
        <v>12</v>
      </c>
      <c r="G1" t="s">
        <v>13</v>
      </c>
      <c r="H1" t="s">
        <v>16</v>
      </c>
      <c r="I1" t="s">
        <v>14</v>
      </c>
      <c r="J1" t="s">
        <v>15</v>
      </c>
      <c r="K1" t="s">
        <v>17</v>
      </c>
      <c r="L1" t="s">
        <v>19</v>
      </c>
      <c r="M1" t="s">
        <v>20</v>
      </c>
      <c r="N1" t="s">
        <v>24</v>
      </c>
      <c r="O1" t="s">
        <v>25</v>
      </c>
    </row>
    <row r="2" spans="1:15" x14ac:dyDescent="0.25">
      <c r="A2">
        <v>1</v>
      </c>
      <c r="B2">
        <f>A2*0.44704</f>
        <v>0.44703999999999999</v>
      </c>
      <c r="C2">
        <f>B2*60/(PI()*$B$18/1000)</f>
        <v>90.847362110833231</v>
      </c>
      <c r="D2">
        <f>($B$23+$B$24)*B2*B2</f>
        <v>9.0789475194879996E-2</v>
      </c>
      <c r="E2">
        <f>D2*B2</f>
        <v>4.058652699111915E-2</v>
      </c>
      <c r="F2">
        <f>D2*($B$18/2000)</f>
        <v>4.2661974394074117E-3</v>
      </c>
      <c r="G2">
        <f>C2*$B$19</f>
        <v>158.98288369395814</v>
      </c>
      <c r="H2">
        <f>G2/$B$21</f>
        <v>2.5478026233006112E-2</v>
      </c>
      <c r="I2">
        <f>(1-G2/$B$21)*$B$27*2</f>
        <v>5.7267688348315353</v>
      </c>
      <c r="J2">
        <f>$B$20*(1-POWER(G2/$B$21*2-1,2))</f>
        <v>95.342962223141143</v>
      </c>
      <c r="K2">
        <f>I2*$B$22*$B$19</f>
        <v>20.043690921910375</v>
      </c>
      <c r="L2">
        <f>(K2-F2)/($B$18/2000)/$B$25</f>
        <v>4.2646147530263816</v>
      </c>
      <c r="M2">
        <f>L2/0.447</f>
        <v>9.540525174555663</v>
      </c>
      <c r="N2">
        <f>$B$17/E2/3600</f>
        <v>4730.6338884825509</v>
      </c>
      <c r="O2">
        <f>N2*A2</f>
        <v>4730.6338884825509</v>
      </c>
    </row>
    <row r="3" spans="1:15" x14ac:dyDescent="0.25">
      <c r="A3">
        <v>5</v>
      </c>
      <c r="B3">
        <f t="shared" ref="B3:B13" si="0">A3*0.44704</f>
        <v>2.2351999999999999</v>
      </c>
      <c r="C3">
        <f t="shared" ref="C3:C13" si="1">B3*60/(PI()*$B$18/1000)</f>
        <v>454.2368105541662</v>
      </c>
      <c r="D3">
        <f t="shared" ref="D3:D13" si="2">($B$23+$B$24)*B3*B3</f>
        <v>2.2697368798719997</v>
      </c>
      <c r="E3">
        <f t="shared" ref="E3:E13" si="3">D3*B3</f>
        <v>5.0733158738898929</v>
      </c>
      <c r="F3">
        <f t="shared" ref="F3:F13" si="4">D3*($B$18/2000)</f>
        <v>0.10665493598518527</v>
      </c>
      <c r="G3">
        <f t="shared" ref="G3:G13" si="5">C3*$B$19</f>
        <v>794.9144184697908</v>
      </c>
      <c r="H3">
        <f t="shared" ref="H3:H15" si="6">G3/$B$21</f>
        <v>0.12739013116503059</v>
      </c>
      <c r="I3">
        <f t="shared" ref="I3:I15" si="7">(1-G3/$B$21)*$B$27*2</f>
        <v>5.1278833482777522</v>
      </c>
      <c r="J3">
        <f t="shared" ref="J3:J15" si="8">$B$20*(1-POWER(G3/$B$21*2-1,2))</f>
        <v>426.86164088366178</v>
      </c>
      <c r="K3">
        <f t="shared" ref="K3:K15" si="9">I3*$B$22*$B$19</f>
        <v>17.947591718972134</v>
      </c>
      <c r="L3">
        <f t="shared" ref="L3:L13" si="10">(K3-F3)/($B$18/2000)/$B$25</f>
        <v>3.7967518159155027</v>
      </c>
      <c r="M3">
        <f t="shared" ref="M3:M13" si="11">L3/0.447</f>
        <v>8.4938519371711472</v>
      </c>
      <c r="N3">
        <f t="shared" ref="N3:N13" si="12">$B$17/E3/3600</f>
        <v>37.845071107860413</v>
      </c>
      <c r="O3">
        <f t="shared" ref="O3:O13" si="13">N3*A3</f>
        <v>189.22535553930206</v>
      </c>
    </row>
    <row r="4" spans="1:15" x14ac:dyDescent="0.25">
      <c r="A4">
        <v>10</v>
      </c>
      <c r="B4">
        <f t="shared" si="0"/>
        <v>4.4703999999999997</v>
      </c>
      <c r="C4">
        <f t="shared" si="1"/>
        <v>908.4736211083324</v>
      </c>
      <c r="D4">
        <f t="shared" si="2"/>
        <v>9.0789475194879987</v>
      </c>
      <c r="E4">
        <f t="shared" si="3"/>
        <v>40.586526991119143</v>
      </c>
      <c r="F4">
        <f t="shared" si="4"/>
        <v>0.42661974394074109</v>
      </c>
      <c r="G4">
        <f t="shared" si="5"/>
        <v>1589.8288369395816</v>
      </c>
      <c r="H4">
        <f t="shared" si="6"/>
        <v>0.25478026233006118</v>
      </c>
      <c r="I4">
        <f t="shared" si="7"/>
        <v>4.3792764900855232</v>
      </c>
      <c r="J4">
        <f t="shared" si="8"/>
        <v>729.09035618721168</v>
      </c>
      <c r="K4">
        <f t="shared" si="9"/>
        <v>15.327467715299331</v>
      </c>
      <c r="L4">
        <f t="shared" si="10"/>
        <v>3.1710678806892081</v>
      </c>
      <c r="M4">
        <f t="shared" si="11"/>
        <v>7.094111589908743</v>
      </c>
      <c r="N4">
        <f t="shared" si="12"/>
        <v>4.7306338884825516</v>
      </c>
      <c r="O4">
        <f t="shared" si="13"/>
        <v>47.306338884825514</v>
      </c>
    </row>
    <row r="5" spans="1:15" x14ac:dyDescent="0.25">
      <c r="A5">
        <f>A4+5</f>
        <v>15</v>
      </c>
      <c r="B5">
        <f t="shared" si="0"/>
        <v>6.7055999999999996</v>
      </c>
      <c r="C5">
        <f t="shared" si="1"/>
        <v>1362.7104316624984</v>
      </c>
      <c r="D5">
        <f t="shared" si="2"/>
        <v>20.427631918847997</v>
      </c>
      <c r="E5">
        <f t="shared" si="3"/>
        <v>136.97952859502712</v>
      </c>
      <c r="F5">
        <f t="shared" si="4"/>
        <v>0.95989442386666746</v>
      </c>
      <c r="G5">
        <f t="shared" si="5"/>
        <v>2384.7432554093721</v>
      </c>
      <c r="H5">
        <f t="shared" si="6"/>
        <v>0.38217039349509169</v>
      </c>
      <c r="I5">
        <f t="shared" si="7"/>
        <v>3.6306696318932956</v>
      </c>
      <c r="J5">
        <f t="shared" si="8"/>
        <v>906.68614591065011</v>
      </c>
      <c r="K5">
        <f t="shared" si="9"/>
        <v>12.707343711626535</v>
      </c>
      <c r="L5">
        <f t="shared" si="10"/>
        <v>2.4999892078654748</v>
      </c>
      <c r="M5">
        <f t="shared" si="11"/>
        <v>5.5928170198332774</v>
      </c>
      <c r="N5">
        <f t="shared" si="12"/>
        <v>1.4016693002911265</v>
      </c>
      <c r="O5">
        <f t="shared" si="13"/>
        <v>21.025039504366898</v>
      </c>
    </row>
    <row r="6" spans="1:15" x14ac:dyDescent="0.25">
      <c r="A6" s="3">
        <f t="shared" ref="A6:A13" si="14">A5+5</f>
        <v>20</v>
      </c>
      <c r="B6">
        <f t="shared" si="0"/>
        <v>8.9407999999999994</v>
      </c>
      <c r="C6">
        <f t="shared" si="1"/>
        <v>1816.9472422166648</v>
      </c>
      <c r="D6">
        <f t="shared" si="2"/>
        <v>36.315790077951995</v>
      </c>
      <c r="E6">
        <f t="shared" si="3"/>
        <v>324.69221592895315</v>
      </c>
      <c r="F6">
        <f t="shared" si="4"/>
        <v>1.7064789757629644</v>
      </c>
      <c r="G6">
        <f t="shared" si="5"/>
        <v>3179.6576738791632</v>
      </c>
      <c r="H6">
        <f t="shared" si="6"/>
        <v>0.50956052466012236</v>
      </c>
      <c r="I6">
        <f t="shared" si="7"/>
        <v>2.8820627737010667</v>
      </c>
      <c r="J6">
        <f t="shared" si="8"/>
        <v>959.64901005397701</v>
      </c>
      <c r="K6">
        <f t="shared" si="9"/>
        <v>10.087219707953734</v>
      </c>
      <c r="L6">
        <f t="shared" si="10"/>
        <v>1.7835157974443008</v>
      </c>
      <c r="M6">
        <f t="shared" si="11"/>
        <v>3.9899682269447445</v>
      </c>
      <c r="N6">
        <f t="shared" si="12"/>
        <v>0.59132923606031895</v>
      </c>
      <c r="O6">
        <f t="shared" si="13"/>
        <v>11.826584721206379</v>
      </c>
    </row>
    <row r="7" spans="1:15" x14ac:dyDescent="0.25">
      <c r="A7">
        <f t="shared" si="14"/>
        <v>25</v>
      </c>
      <c r="B7">
        <f t="shared" si="0"/>
        <v>11.176</v>
      </c>
      <c r="C7">
        <f t="shared" si="1"/>
        <v>2271.1840527708314</v>
      </c>
      <c r="D7">
        <f t="shared" si="2"/>
        <v>56.743421996799995</v>
      </c>
      <c r="E7">
        <f t="shared" si="3"/>
        <v>634.16448423623672</v>
      </c>
      <c r="F7">
        <f t="shared" si="4"/>
        <v>2.6663733996296322</v>
      </c>
      <c r="G7">
        <f t="shared" si="5"/>
        <v>3974.5720923489548</v>
      </c>
      <c r="H7">
        <f t="shared" si="6"/>
        <v>0.63695065582515298</v>
      </c>
      <c r="I7">
        <f t="shared" si="7"/>
        <v>2.1334559155088382</v>
      </c>
      <c r="J7">
        <f t="shared" si="8"/>
        <v>887.97894861719237</v>
      </c>
      <c r="K7">
        <f t="shared" si="9"/>
        <v>7.4670957042809336</v>
      </c>
      <c r="L7">
        <f t="shared" si="10"/>
        <v>1.0216476494256868</v>
      </c>
      <c r="M7">
        <f t="shared" si="11"/>
        <v>2.285565211243147</v>
      </c>
      <c r="N7">
        <f t="shared" si="12"/>
        <v>0.30276056886288327</v>
      </c>
      <c r="O7">
        <f t="shared" si="13"/>
        <v>7.5690142215720817</v>
      </c>
    </row>
    <row r="8" spans="1:15" x14ac:dyDescent="0.25">
      <c r="A8" s="1">
        <f t="shared" si="14"/>
        <v>30</v>
      </c>
      <c r="B8">
        <f t="shared" si="0"/>
        <v>13.411199999999999</v>
      </c>
      <c r="C8">
        <f t="shared" si="1"/>
        <v>2725.4208633249968</v>
      </c>
      <c r="D8">
        <f t="shared" si="2"/>
        <v>81.710527675391987</v>
      </c>
      <c r="E8">
        <f t="shared" si="3"/>
        <v>1095.836228760217</v>
      </c>
      <c r="F8">
        <f t="shared" si="4"/>
        <v>3.8395776954666698</v>
      </c>
      <c r="G8">
        <f t="shared" si="5"/>
        <v>4769.4865108187441</v>
      </c>
      <c r="H8">
        <f t="shared" si="6"/>
        <v>0.76434078699018337</v>
      </c>
      <c r="I8">
        <f t="shared" si="7"/>
        <v>1.3848490573166106</v>
      </c>
      <c r="J8">
        <f t="shared" si="8"/>
        <v>691.67596160029632</v>
      </c>
      <c r="K8">
        <f t="shared" si="9"/>
        <v>4.8469717006081368</v>
      </c>
      <c r="L8">
        <f t="shared" si="10"/>
        <v>0.21438476380963331</v>
      </c>
      <c r="M8">
        <f t="shared" si="11"/>
        <v>0.47960797272848615</v>
      </c>
      <c r="N8">
        <f t="shared" si="12"/>
        <v>0.17520866253639081</v>
      </c>
      <c r="O8">
        <f t="shared" si="13"/>
        <v>5.2562598760917245</v>
      </c>
    </row>
    <row r="9" spans="1:15" x14ac:dyDescent="0.25">
      <c r="A9" s="1">
        <f t="shared" si="14"/>
        <v>35</v>
      </c>
      <c r="B9">
        <f t="shared" si="0"/>
        <v>15.6464</v>
      </c>
      <c r="C9">
        <f t="shared" si="1"/>
        <v>3179.6576738791632</v>
      </c>
      <c r="D9">
        <f t="shared" si="2"/>
        <v>111.21710711372801</v>
      </c>
      <c r="E9">
        <f t="shared" si="3"/>
        <v>1740.1473447442338</v>
      </c>
      <c r="F9">
        <f t="shared" si="4"/>
        <v>5.2260918632740792</v>
      </c>
      <c r="G9">
        <f t="shared" si="5"/>
        <v>5564.4009292885357</v>
      </c>
      <c r="H9">
        <f t="shared" si="6"/>
        <v>0.8917309181552141</v>
      </c>
      <c r="I9">
        <f t="shared" si="7"/>
        <v>0.63624219912438118</v>
      </c>
      <c r="J9">
        <f t="shared" si="8"/>
        <v>370.74004900328816</v>
      </c>
      <c r="K9">
        <f t="shared" si="9"/>
        <v>2.2268476969353341</v>
      </c>
      <c r="L9">
        <f t="shared" si="10"/>
        <v>-0.63827285940386136</v>
      </c>
      <c r="M9">
        <f t="shared" si="11"/>
        <v>-1.4279034885992423</v>
      </c>
      <c r="N9">
        <f t="shared" si="12"/>
        <v>0.1103354842794764</v>
      </c>
      <c r="O9">
        <f t="shared" si="13"/>
        <v>3.8617419497816741</v>
      </c>
    </row>
    <row r="10" spans="1:15" x14ac:dyDescent="0.25">
      <c r="A10" s="2">
        <f t="shared" si="14"/>
        <v>40</v>
      </c>
      <c r="B10">
        <f t="shared" si="0"/>
        <v>17.881599999999999</v>
      </c>
      <c r="C10">
        <f t="shared" si="1"/>
        <v>3633.8944844333296</v>
      </c>
      <c r="D10">
        <f t="shared" si="2"/>
        <v>145.26316031180798</v>
      </c>
      <c r="E10">
        <f t="shared" si="3"/>
        <v>2597.5377274316252</v>
      </c>
      <c r="F10">
        <f t="shared" si="4"/>
        <v>6.8259159030518575</v>
      </c>
      <c r="G10">
        <f t="shared" si="5"/>
        <v>6359.3153477583264</v>
      </c>
      <c r="H10">
        <f t="shared" si="6"/>
        <v>1.0191210493202447</v>
      </c>
      <c r="I10">
        <f t="shared" si="7"/>
        <v>-0.11236465906784759</v>
      </c>
      <c r="J10">
        <f t="shared" si="8"/>
        <v>-74.828789173831396</v>
      </c>
      <c r="K10">
        <f t="shared" si="9"/>
        <v>-0.39327630673746661</v>
      </c>
      <c r="L10">
        <f t="shared" si="10"/>
        <v>-1.5363252202147952</v>
      </c>
      <c r="M10">
        <f t="shared" si="11"/>
        <v>-3.4369691727400342</v>
      </c>
      <c r="N10">
        <f t="shared" si="12"/>
        <v>7.3916154507539869E-2</v>
      </c>
      <c r="O10">
        <f t="shared" si="13"/>
        <v>2.9566461803015947</v>
      </c>
    </row>
    <row r="11" spans="1:15" x14ac:dyDescent="0.25">
      <c r="A11" s="2">
        <f t="shared" si="14"/>
        <v>45</v>
      </c>
      <c r="B11">
        <f t="shared" si="0"/>
        <v>20.116800000000001</v>
      </c>
      <c r="C11">
        <f t="shared" si="1"/>
        <v>4088.1312949874959</v>
      </c>
      <c r="D11">
        <f t="shared" si="2"/>
        <v>183.84868726963199</v>
      </c>
      <c r="E11">
        <f t="shared" si="3"/>
        <v>3698.4472720657332</v>
      </c>
      <c r="F11">
        <f t="shared" si="4"/>
        <v>8.6390498148000088</v>
      </c>
      <c r="G11">
        <f t="shared" si="5"/>
        <v>7154.229766228118</v>
      </c>
      <c r="H11">
        <f t="shared" si="6"/>
        <v>1.1465111804852752</v>
      </c>
      <c r="I11">
        <f t="shared" si="7"/>
        <v>-0.8609715172600757</v>
      </c>
      <c r="J11">
        <f t="shared" si="8"/>
        <v>-645.03055293106218</v>
      </c>
      <c r="K11">
        <f t="shared" si="9"/>
        <v>-3.0134003104102649</v>
      </c>
      <c r="L11">
        <f t="shared" si="10"/>
        <v>-2.4797723186231697</v>
      </c>
      <c r="M11">
        <f t="shared" si="11"/>
        <v>-5.5475890796938918</v>
      </c>
      <c r="N11">
        <f t="shared" si="12"/>
        <v>5.1913677788560222E-2</v>
      </c>
      <c r="O11">
        <f t="shared" si="13"/>
        <v>2.3361155004852101</v>
      </c>
    </row>
    <row r="12" spans="1:15" x14ac:dyDescent="0.25">
      <c r="A12" s="2">
        <f t="shared" si="14"/>
        <v>50</v>
      </c>
      <c r="B12">
        <f t="shared" si="0"/>
        <v>22.352</v>
      </c>
      <c r="C12">
        <f t="shared" si="1"/>
        <v>4542.3681055416628</v>
      </c>
      <c r="D12">
        <f t="shared" si="2"/>
        <v>226.97368798719998</v>
      </c>
      <c r="E12">
        <f t="shared" si="3"/>
        <v>5073.3158738898937</v>
      </c>
      <c r="F12">
        <f t="shared" si="4"/>
        <v>10.665493598518529</v>
      </c>
      <c r="G12">
        <f t="shared" si="5"/>
        <v>7949.1441846979096</v>
      </c>
      <c r="H12">
        <f t="shared" si="6"/>
        <v>1.273901311650306</v>
      </c>
      <c r="I12">
        <f t="shared" si="7"/>
        <v>-1.6095783754523052</v>
      </c>
      <c r="J12">
        <f t="shared" si="8"/>
        <v>-1339.8652422684056</v>
      </c>
      <c r="K12">
        <f t="shared" si="9"/>
        <v>-5.6335243140830684</v>
      </c>
      <c r="L12">
        <f t="shared" si="10"/>
        <v>-3.4686141546289844</v>
      </c>
      <c r="M12">
        <f t="shared" si="11"/>
        <v>-7.7597632094608153</v>
      </c>
      <c r="N12">
        <f t="shared" si="12"/>
        <v>3.7845071107860409E-2</v>
      </c>
      <c r="O12">
        <f t="shared" si="13"/>
        <v>1.8922535553930204</v>
      </c>
    </row>
    <row r="13" spans="1:15" x14ac:dyDescent="0.25">
      <c r="A13">
        <f t="shared" si="14"/>
        <v>55</v>
      </c>
      <c r="B13">
        <f t="shared" si="0"/>
        <v>24.587199999999999</v>
      </c>
      <c r="C13">
        <f t="shared" si="1"/>
        <v>4996.6049160958282</v>
      </c>
      <c r="D13">
        <f t="shared" si="2"/>
        <v>274.63816246451199</v>
      </c>
      <c r="E13">
        <f t="shared" si="3"/>
        <v>6752.583428147449</v>
      </c>
      <c r="F13">
        <f t="shared" si="4"/>
        <v>12.905247254207419</v>
      </c>
      <c r="G13">
        <f t="shared" si="5"/>
        <v>8744.0586031676994</v>
      </c>
      <c r="H13">
        <f t="shared" si="6"/>
        <v>1.4012914428153365</v>
      </c>
      <c r="I13">
        <f t="shared" si="7"/>
        <v>-2.3581852336445333</v>
      </c>
      <c r="J13">
        <f t="shared" si="8"/>
        <v>-2159.3328571858592</v>
      </c>
      <c r="K13">
        <f t="shared" si="9"/>
        <v>-8.2536483177558662</v>
      </c>
      <c r="L13">
        <f t="shared" si="10"/>
        <v>-4.5028507282322376</v>
      </c>
      <c r="M13">
        <f t="shared" si="11"/>
        <v>-10.0734915620408</v>
      </c>
      <c r="N13">
        <f t="shared" si="12"/>
        <v>2.8433562064508193E-2</v>
      </c>
      <c r="O13">
        <f t="shared" si="13"/>
        <v>1.5638459135479506</v>
      </c>
    </row>
    <row r="17" spans="1:3" x14ac:dyDescent="0.25">
      <c r="A17" t="s">
        <v>23</v>
      </c>
      <c r="B17">
        <f>0.8*5*48*3600</f>
        <v>691200</v>
      </c>
    </row>
    <row r="18" spans="1:3" x14ac:dyDescent="0.25">
      <c r="A18" t="s">
        <v>5</v>
      </c>
      <c r="B18">
        <v>93.98</v>
      </c>
    </row>
    <row r="19" spans="1:3" x14ac:dyDescent="0.25">
      <c r="A19" t="s">
        <v>6</v>
      </c>
      <c r="B19">
        <v>1.75</v>
      </c>
    </row>
    <row r="20" spans="1:3" x14ac:dyDescent="0.25">
      <c r="A20" t="s">
        <v>10</v>
      </c>
      <c r="B20">
        <v>960</v>
      </c>
    </row>
    <row r="21" spans="1:3" x14ac:dyDescent="0.25">
      <c r="A21" t="s">
        <v>7</v>
      </c>
      <c r="B21">
        <f>130*48</f>
        <v>6240</v>
      </c>
    </row>
    <row r="22" spans="1:3" x14ac:dyDescent="0.25">
      <c r="A22" t="s">
        <v>11</v>
      </c>
      <c r="B22">
        <v>2</v>
      </c>
    </row>
    <row r="23" spans="1:3" x14ac:dyDescent="0.25">
      <c r="A23" t="s">
        <v>8</v>
      </c>
      <c r="B23">
        <v>0.41299999999999998</v>
      </c>
    </row>
    <row r="24" spans="1:3" x14ac:dyDescent="0.25">
      <c r="A24" t="s">
        <v>9</v>
      </c>
      <c r="B24">
        <v>4.1300000000000003E-2</v>
      </c>
    </row>
    <row r="25" spans="1:3" x14ac:dyDescent="0.25">
      <c r="A25" t="s">
        <v>18</v>
      </c>
      <c r="B25">
        <v>100</v>
      </c>
    </row>
    <row r="27" spans="1:3" x14ac:dyDescent="0.25">
      <c r="A27" t="s">
        <v>22</v>
      </c>
      <c r="B27">
        <f>B20/(2*PI()*(B21/(2*60)))</f>
        <v>2.9382451032349906</v>
      </c>
      <c r="C27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Z.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Carlson</dc:creator>
  <cp:lastModifiedBy>Max Carlson</cp:lastModifiedBy>
  <dcterms:created xsi:type="dcterms:W3CDTF">2015-04-11T17:24:31Z</dcterms:created>
  <dcterms:modified xsi:type="dcterms:W3CDTF">2016-12-05T08:19:02Z</dcterms:modified>
</cp:coreProperties>
</file>